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8780" windowHeight="12210"/>
  </bookViews>
  <sheets>
    <sheet name="All Data" sheetId="4" r:id="rId1"/>
    <sheet name="2012 Data For Eff Curve Fit" sheetId="1" r:id="rId2"/>
  </sheets>
  <calcPr calcId="125725"/>
</workbook>
</file>

<file path=xl/calcChain.xml><?xml version="1.0" encoding="utf-8"?>
<calcChain xmlns="http://schemas.openxmlformats.org/spreadsheetml/2006/main">
  <c r="F52" i="4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37"/>
  <c r="E37"/>
  <c r="F17" i="1"/>
  <c r="D53" i="4"/>
  <c r="C53"/>
  <c r="B53"/>
  <c r="F16" i="1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D17"/>
  <c r="C17"/>
  <c r="B17"/>
  <c r="E17" s="1"/>
  <c r="F53" i="4" l="1"/>
  <c r="E53"/>
</calcChain>
</file>

<file path=xl/sharedStrings.xml><?xml version="1.0" encoding="utf-8"?>
<sst xmlns="http://schemas.openxmlformats.org/spreadsheetml/2006/main" count="94" uniqueCount="67">
  <si>
    <t>Data Quality: Data Exists</t>
  </si>
  <si>
    <t>Date</t>
  </si>
  <si>
    <t>DG/CHP Generator Output</t>
  </si>
  <si>
    <t>(kWh x 10^3)</t>
  </si>
  <si>
    <t>DG/CHP Gas Input</t>
  </si>
  <si>
    <t>(cf x 10^3)</t>
  </si>
  <si>
    <t>Useful Heat Recovery</t>
  </si>
  <si>
    <t>(MBTu x 10^3)</t>
  </si>
  <si>
    <t>Electrical Efficiency HHV</t>
  </si>
  <si>
    <t>(%)</t>
  </si>
  <si>
    <t>Total Efficiency HHV</t>
  </si>
  <si>
    <t>January 2012</t>
  </si>
  <si>
    <t>February 2012</t>
  </si>
  <si>
    <t>March 2012</t>
  </si>
  <si>
    <t>April 2012</t>
  </si>
  <si>
    <t>May 2012</t>
  </si>
  <si>
    <t>June 2012</t>
  </si>
  <si>
    <t>July 2012</t>
  </si>
  <si>
    <t>August 2012</t>
  </si>
  <si>
    <t>September 2012</t>
  </si>
  <si>
    <t>October 2012</t>
  </si>
  <si>
    <t>November 2012</t>
  </si>
  <si>
    <t>December 2012</t>
  </si>
  <si>
    <t>Total</t>
  </si>
  <si>
    <t>Clarkson University Summary Table</t>
  </si>
  <si>
    <t>Ambient Temperature</t>
  </si>
  <si>
    <t>(F)</t>
  </si>
  <si>
    <t>January 2009</t>
  </si>
  <si>
    <t>February 2009</t>
  </si>
  <si>
    <t>March 2009</t>
  </si>
  <si>
    <t>April 2009</t>
  </si>
  <si>
    <t>May 2009</t>
  </si>
  <si>
    <t>June 2009</t>
  </si>
  <si>
    <t>July 2009</t>
  </si>
  <si>
    <t>August 2009</t>
  </si>
  <si>
    <t>September 2009</t>
  </si>
  <si>
    <t>October 2009</t>
  </si>
  <si>
    <t>November 2009</t>
  </si>
  <si>
    <t>December 2009</t>
  </si>
  <si>
    <t>January 2010</t>
  </si>
  <si>
    <t>February 2010</t>
  </si>
  <si>
    <t>March 2010</t>
  </si>
  <si>
    <t>April 2010</t>
  </si>
  <si>
    <t>May 2010</t>
  </si>
  <si>
    <t>June 2010</t>
  </si>
  <si>
    <t>July 2010</t>
  </si>
  <si>
    <t>August 2010</t>
  </si>
  <si>
    <t>September 2010</t>
  </si>
  <si>
    <t>October 2010</t>
  </si>
  <si>
    <t>November 2010</t>
  </si>
  <si>
    <t>December 2010</t>
  </si>
  <si>
    <t>0.0 - 75.9 %</t>
  </si>
  <si>
    <t>76.0 - 90.9 %</t>
  </si>
  <si>
    <t>91.0 - 100.0 %</t>
  </si>
  <si>
    <t>January 2011</t>
  </si>
  <si>
    <t>February 2011</t>
  </si>
  <si>
    <t>March 2011</t>
  </si>
  <si>
    <t>April 2011</t>
  </si>
  <si>
    <t>May 2011</t>
  </si>
  <si>
    <t>June 2011</t>
  </si>
  <si>
    <t>July 2011</t>
  </si>
  <si>
    <t>August 2011</t>
  </si>
  <si>
    <t>September 2011</t>
  </si>
  <si>
    <t>October 2011</t>
  </si>
  <si>
    <t>November 2011</t>
  </si>
  <si>
    <t>December 2011</t>
  </si>
  <si>
    <t>Percent Good Data: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</si>
</sst>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8" formatCode="0.0%"/>
    <numFmt numFmtId="169" formatCode="_(* #,##0.0_);_(* \(#,##0.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rgb="FF008000"/>
      <name val="Verdana"/>
      <family val="2"/>
    </font>
    <font>
      <sz val="8"/>
      <color rgb="FFFF0000"/>
      <name val="Verdana"/>
      <family val="2"/>
    </font>
    <font>
      <sz val="8"/>
      <color rgb="FFB4B4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0F0F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000071"/>
      </top>
      <bottom/>
      <diagonal/>
    </border>
    <border>
      <left/>
      <right/>
      <top/>
      <bottom style="thick">
        <color rgb="FF000071"/>
      </bottom>
      <diagonal/>
    </border>
    <border>
      <left/>
      <right/>
      <top style="thick">
        <color rgb="FF000071"/>
      </top>
      <bottom style="thick">
        <color rgb="FF00007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4" fontId="6" fillId="2" borderId="0" xfId="0" applyNumberFormat="1" applyFont="1" applyFill="1" applyAlignment="1">
      <alignment wrapText="1"/>
    </xf>
    <xf numFmtId="0" fontId="5" fillId="4" borderId="0" xfId="0" applyFont="1" applyFill="1" applyAlignment="1">
      <alignment horizontal="left" wrapText="1"/>
    </xf>
    <xf numFmtId="0" fontId="6" fillId="4" borderId="0" xfId="0" applyFont="1" applyFill="1" applyAlignment="1">
      <alignment wrapText="1"/>
    </xf>
    <xf numFmtId="4" fontId="6" fillId="4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168" fontId="4" fillId="2" borderId="1" xfId="2" applyNumberFormat="1" applyFont="1" applyFill="1" applyBorder="1" applyAlignment="1">
      <alignment wrapText="1"/>
    </xf>
    <xf numFmtId="168" fontId="6" fillId="2" borderId="0" xfId="2" applyNumberFormat="1" applyFont="1" applyFill="1" applyAlignment="1">
      <alignment wrapText="1"/>
    </xf>
    <xf numFmtId="168" fontId="6" fillId="4" borderId="0" xfId="2" applyNumberFormat="1" applyFont="1" applyFill="1" applyAlignment="1">
      <alignment wrapText="1"/>
    </xf>
    <xf numFmtId="169" fontId="6" fillId="2" borderId="0" xfId="1" applyNumberFormat="1" applyFont="1" applyFill="1" applyAlignment="1">
      <alignment wrapText="1"/>
    </xf>
    <xf numFmtId="169" fontId="6" fillId="4" borderId="0" xfId="1" applyNumberFormat="1" applyFont="1" applyFill="1" applyAlignment="1">
      <alignment wrapText="1"/>
    </xf>
    <xf numFmtId="0" fontId="8" fillId="4" borderId="0" xfId="0" applyFont="1" applyFill="1" applyAlignment="1">
      <alignment wrapText="1"/>
    </xf>
    <xf numFmtId="4" fontId="8" fillId="4" borderId="0" xfId="0" applyNumberFormat="1" applyFont="1" applyFill="1" applyAlignment="1">
      <alignment wrapText="1"/>
    </xf>
    <xf numFmtId="0" fontId="7" fillId="4" borderId="0" xfId="0" applyFont="1" applyFill="1" applyAlignment="1">
      <alignment wrapText="1"/>
    </xf>
    <xf numFmtId="4" fontId="8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4" fontId="7" fillId="4" borderId="0" xfId="0" applyNumberFormat="1" applyFont="1" applyFill="1" applyAlignment="1">
      <alignment wrapText="1"/>
    </xf>
    <xf numFmtId="168" fontId="7" fillId="2" borderId="0" xfId="2" applyNumberFormat="1" applyFont="1" applyFill="1" applyAlignment="1">
      <alignment wrapText="1"/>
    </xf>
    <xf numFmtId="168" fontId="8" fillId="4" borderId="0" xfId="2" applyNumberFormat="1" applyFont="1" applyFill="1" applyAlignment="1">
      <alignment wrapText="1"/>
    </xf>
    <xf numFmtId="168" fontId="7" fillId="4" borderId="0" xfId="2" applyNumberFormat="1" applyFont="1" applyFill="1" applyAlignment="1">
      <alignment wrapText="1"/>
    </xf>
    <xf numFmtId="168" fontId="8" fillId="2" borderId="0" xfId="2" applyNumberFormat="1" applyFont="1" applyFill="1" applyAlignment="1">
      <alignment wrapText="1"/>
    </xf>
    <xf numFmtId="168" fontId="7" fillId="4" borderId="0" xfId="2" applyNumberFormat="1" applyFont="1" applyFill="1" applyAlignment="1">
      <alignment horizontal="right" wrapText="1"/>
    </xf>
    <xf numFmtId="4" fontId="7" fillId="4" borderId="0" xfId="0" applyNumberFormat="1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4" fontId="6" fillId="4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Clarkson Microturbine Efficiency 2012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'2012 Data For Eff Curve Fit'!$G$5:$G$16</c:f>
              <c:numCache>
                <c:formatCode>_(* #,##0.0_);_(* \(#,##0.0\);_(* "-"??_);_(@_)</c:formatCode>
                <c:ptCount val="12"/>
                <c:pt idx="0">
                  <c:v>30.445399999999999</c:v>
                </c:pt>
                <c:pt idx="1">
                  <c:v>31.990300000000001</c:v>
                </c:pt>
                <c:pt idx="2">
                  <c:v>46.938800000000001</c:v>
                </c:pt>
                <c:pt idx="3">
                  <c:v>45.658099999999997</c:v>
                </c:pt>
                <c:pt idx="4">
                  <c:v>63.397799999999997</c:v>
                </c:pt>
                <c:pt idx="5">
                  <c:v>68.654200000000003</c:v>
                </c:pt>
                <c:pt idx="6">
                  <c:v>74.5715</c:v>
                </c:pt>
                <c:pt idx="7">
                  <c:v>70.288899999999998</c:v>
                </c:pt>
                <c:pt idx="8">
                  <c:v>61.605800000000002</c:v>
                </c:pt>
                <c:pt idx="9">
                  <c:v>52.870899999999999</c:v>
                </c:pt>
                <c:pt idx="10">
                  <c:v>38.845999999999997</c:v>
                </c:pt>
                <c:pt idx="11">
                  <c:v>35.9876</c:v>
                </c:pt>
              </c:numCache>
            </c:numRef>
          </c:xVal>
          <c:yVal>
            <c:numRef>
              <c:f>'2012 Data For Eff Curve Fit'!$E$5:$E$16</c:f>
              <c:numCache>
                <c:formatCode>0.0%</c:formatCode>
                <c:ptCount val="12"/>
                <c:pt idx="0">
                  <c:v>0.26785177250664682</c:v>
                </c:pt>
                <c:pt idx="1">
                  <c:v>0.26563809175783559</c:v>
                </c:pt>
                <c:pt idx="2">
                  <c:v>0.2488856985895242</c:v>
                </c:pt>
                <c:pt idx="3">
                  <c:v>0.23372259153671321</c:v>
                </c:pt>
                <c:pt idx="4">
                  <c:v>0.20814608632550116</c:v>
                </c:pt>
                <c:pt idx="5">
                  <c:v>0.19736370729472669</c:v>
                </c:pt>
                <c:pt idx="6">
                  <c:v>0.19737504244275469</c:v>
                </c:pt>
                <c:pt idx="7">
                  <c:v>0.19393900970756381</c:v>
                </c:pt>
                <c:pt idx="8">
                  <c:v>0.19268210947477876</c:v>
                </c:pt>
                <c:pt idx="9">
                  <c:v>0.24241577323003871</c:v>
                </c:pt>
                <c:pt idx="10">
                  <c:v>0.28898270767027107</c:v>
                </c:pt>
                <c:pt idx="11">
                  <c:v>0.26287370533271176</c:v>
                </c:pt>
              </c:numCache>
            </c:numRef>
          </c:yVal>
        </c:ser>
        <c:axId val="107259392"/>
        <c:axId val="107257856"/>
      </c:scatterChart>
      <c:valAx>
        <c:axId val="107259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Ambient Temperature</a:t>
                </a:r>
                <a:r>
                  <a:rPr lang="en-US" baseline="0"/>
                  <a:t> (F)</a:t>
                </a:r>
                <a:endParaRPr lang="en-US"/>
              </a:p>
            </c:rich>
          </c:tx>
          <c:layout/>
        </c:title>
        <c:numFmt formatCode="_(* #,##0.0_);_(* \(#,##0.0\);_(* &quot;-&quot;??_);_(@_)" sourceLinked="1"/>
        <c:tickLblPos val="nextTo"/>
        <c:crossAx val="107257856"/>
        <c:crosses val="autoZero"/>
        <c:crossBetween val="midCat"/>
      </c:valAx>
      <c:valAx>
        <c:axId val="1072578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Electrical Eff (% HHV)</a:t>
                </a:r>
              </a:p>
            </c:rich>
          </c:tx>
          <c:layout/>
        </c:title>
        <c:numFmt formatCode="0.0%" sourceLinked="1"/>
        <c:tickLblPos val="nextTo"/>
        <c:crossAx val="10725939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19</xdr:col>
      <xdr:colOff>28575</xdr:colOff>
      <xdr:row>25</xdr:row>
      <xdr:rowOff>171450</xdr:rowOff>
    </xdr:to>
    <xdr:pic>
      <xdr:nvPicPr>
        <xdr:cNvPr id="3" name="Picture 1" descr="Vector-Generated Graph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209550"/>
          <a:ext cx="7343775" cy="50006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19</xdr:col>
      <xdr:colOff>28575</xdr:colOff>
      <xdr:row>53</xdr:row>
      <xdr:rowOff>28575</xdr:rowOff>
    </xdr:to>
    <xdr:pic>
      <xdr:nvPicPr>
        <xdr:cNvPr id="2049" name="Picture 1" descr="Vector-Generated Graphi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0400" y="5419725"/>
          <a:ext cx="7343775" cy="5000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19</xdr:row>
      <xdr:rowOff>19050</xdr:rowOff>
    </xdr:from>
    <xdr:to>
      <xdr:col>4</xdr:col>
      <xdr:colOff>685800</xdr:colOff>
      <xdr:row>39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topLeftCell="A39" workbookViewId="0">
      <selection activeCell="J63" sqref="J63"/>
    </sheetView>
  </sheetViews>
  <sheetFormatPr defaultRowHeight="15"/>
  <cols>
    <col min="1" max="6" width="16" customWidth="1"/>
  </cols>
  <sheetData>
    <row r="1" spans="1:6" ht="16.5" thickTop="1" thickBot="1">
      <c r="A1" s="14" t="s">
        <v>24</v>
      </c>
      <c r="B1" s="14"/>
      <c r="C1" s="14"/>
      <c r="D1" s="14"/>
      <c r="E1" s="14"/>
      <c r="F1" s="14"/>
    </row>
    <row r="2" spans="1:6" ht="15.75" thickTop="1">
      <c r="A2" s="13" t="s">
        <v>0</v>
      </c>
      <c r="B2" s="13"/>
      <c r="C2" s="13"/>
      <c r="D2" s="13"/>
      <c r="E2" s="13"/>
      <c r="F2" s="13"/>
    </row>
    <row r="3" spans="1:6" ht="33">
      <c r="A3" s="15" t="s">
        <v>1</v>
      </c>
      <c r="B3" s="2" t="s">
        <v>2</v>
      </c>
      <c r="C3" s="2" t="s">
        <v>4</v>
      </c>
      <c r="D3" s="2" t="s">
        <v>6</v>
      </c>
      <c r="E3" s="2" t="s">
        <v>8</v>
      </c>
      <c r="F3" s="2" t="s">
        <v>10</v>
      </c>
    </row>
    <row r="4" spans="1:6" ht="15.75" thickBot="1">
      <c r="A4" s="16"/>
      <c r="B4" s="3" t="s">
        <v>3</v>
      </c>
      <c r="C4" s="3" t="s">
        <v>5</v>
      </c>
      <c r="D4" s="3" t="s">
        <v>7</v>
      </c>
      <c r="E4" s="3" t="s">
        <v>9</v>
      </c>
      <c r="F4" s="3" t="s">
        <v>9</v>
      </c>
    </row>
    <row r="5" spans="1:6" ht="15.75" thickTop="1">
      <c r="A5" s="4" t="s">
        <v>27</v>
      </c>
      <c r="B5" s="10">
        <v>45.5</v>
      </c>
      <c r="C5" s="10">
        <v>510</v>
      </c>
      <c r="D5" s="10">
        <v>100.6</v>
      </c>
      <c r="E5" s="28">
        <f t="shared" ref="E5:E52" si="0">IF(B5&gt;0, B5*3413/(C5*1030*0.9), "n/a")</f>
        <v>0.32847156122427396</v>
      </c>
      <c r="F5" s="28">
        <f t="shared" ref="F5:F52" si="1">IF(B5&gt;0, (B5*3413+D5*1000)/(C5*1030),"n/a")</f>
        <v>0.48713401865600608</v>
      </c>
    </row>
    <row r="6" spans="1:6">
      <c r="A6" s="7" t="s">
        <v>28</v>
      </c>
      <c r="B6" s="8">
        <v>123.2</v>
      </c>
      <c r="C6" s="9">
        <v>1490</v>
      </c>
      <c r="D6" s="8">
        <v>192.1</v>
      </c>
      <c r="E6" s="19">
        <f t="shared" si="0"/>
        <v>0.30442547584399415</v>
      </c>
      <c r="F6" s="19">
        <f t="shared" si="1"/>
        <v>0.3991539714602203</v>
      </c>
    </row>
    <row r="7" spans="1:6">
      <c r="A7" s="4" t="s">
        <v>29</v>
      </c>
      <c r="B7" s="5">
        <v>131.69999999999999</v>
      </c>
      <c r="C7" s="6">
        <v>1675.4</v>
      </c>
      <c r="D7" s="5">
        <v>152.9</v>
      </c>
      <c r="E7" s="18">
        <f t="shared" si="0"/>
        <v>0.28941685374463055</v>
      </c>
      <c r="F7" s="18">
        <f t="shared" si="1"/>
        <v>0.3490788462630573</v>
      </c>
    </row>
    <row r="8" spans="1:6">
      <c r="A8" s="7" t="s">
        <v>30</v>
      </c>
      <c r="B8" s="8">
        <v>127</v>
      </c>
      <c r="C8" s="9">
        <v>1765.7</v>
      </c>
      <c r="D8" s="8">
        <v>84.6</v>
      </c>
      <c r="E8" s="19">
        <f t="shared" si="0"/>
        <v>0.26481547361904501</v>
      </c>
      <c r="F8" s="19">
        <f t="shared" si="1"/>
        <v>0.28485141072794362</v>
      </c>
    </row>
    <row r="9" spans="1:6">
      <c r="A9" s="4" t="s">
        <v>31</v>
      </c>
      <c r="B9" s="5">
        <v>109</v>
      </c>
      <c r="C9" s="6">
        <v>1741.7</v>
      </c>
      <c r="D9" s="5">
        <v>155.9</v>
      </c>
      <c r="E9" s="18">
        <f t="shared" si="0"/>
        <v>0.23041444399664326</v>
      </c>
      <c r="F9" s="18">
        <f t="shared" si="1"/>
        <v>0.29427615358501991</v>
      </c>
    </row>
    <row r="10" spans="1:6">
      <c r="A10" s="7" t="s">
        <v>32</v>
      </c>
      <c r="B10" s="22">
        <v>96.7</v>
      </c>
      <c r="C10" s="23">
        <v>1628.9</v>
      </c>
      <c r="D10" s="22">
        <v>163.9</v>
      </c>
      <c r="E10" s="29">
        <f t="shared" si="0"/>
        <v>0.21856901994668443</v>
      </c>
      <c r="F10" s="29">
        <f t="shared" si="1"/>
        <v>0.29440148721485165</v>
      </c>
    </row>
    <row r="11" spans="1:6">
      <c r="A11" s="4" t="s">
        <v>33</v>
      </c>
      <c r="B11" s="5">
        <v>96.2</v>
      </c>
      <c r="C11" s="6">
        <v>1671.7</v>
      </c>
      <c r="D11" s="5">
        <v>185.4</v>
      </c>
      <c r="E11" s="18">
        <f t="shared" si="0"/>
        <v>0.2118718621865526</v>
      </c>
      <c r="F11" s="18">
        <f t="shared" si="1"/>
        <v>0.29835949800534428</v>
      </c>
    </row>
    <row r="12" spans="1:6">
      <c r="A12" s="7" t="s">
        <v>34</v>
      </c>
      <c r="B12" s="8">
        <v>105.8</v>
      </c>
      <c r="C12" s="9">
        <v>1815.3</v>
      </c>
      <c r="D12" s="8">
        <v>167.9</v>
      </c>
      <c r="E12" s="19">
        <f t="shared" si="0"/>
        <v>0.21458225959126875</v>
      </c>
      <c r="F12" s="19">
        <f t="shared" si="1"/>
        <v>0.28292170274350859</v>
      </c>
    </row>
    <row r="13" spans="1:6">
      <c r="A13" s="4" t="s">
        <v>35</v>
      </c>
      <c r="B13" s="5">
        <v>111.2</v>
      </c>
      <c r="C13" s="6">
        <v>1814.5</v>
      </c>
      <c r="D13" s="5">
        <v>241.2</v>
      </c>
      <c r="E13" s="18">
        <f t="shared" si="0"/>
        <v>0.2256339097459843</v>
      </c>
      <c r="F13" s="18">
        <f t="shared" si="1"/>
        <v>0.33212797662840071</v>
      </c>
    </row>
    <row r="14" spans="1:6">
      <c r="A14" s="7" t="s">
        <v>36</v>
      </c>
      <c r="B14" s="8">
        <v>125.3</v>
      </c>
      <c r="C14" s="9">
        <v>1818.2</v>
      </c>
      <c r="D14" s="8">
        <v>119.3</v>
      </c>
      <c r="E14" s="19">
        <f t="shared" si="0"/>
        <v>0.2537265835540134</v>
      </c>
      <c r="F14" s="19">
        <f t="shared" si="1"/>
        <v>0.29205717166129302</v>
      </c>
    </row>
    <row r="15" spans="1:6">
      <c r="A15" s="4" t="s">
        <v>37</v>
      </c>
      <c r="B15" s="5">
        <v>127.4</v>
      </c>
      <c r="C15" s="6">
        <v>1766.6</v>
      </c>
      <c r="D15" s="10">
        <v>36.799999999999997</v>
      </c>
      <c r="E15" s="18">
        <f t="shared" si="0"/>
        <v>0.26551420209909615</v>
      </c>
      <c r="F15" s="28">
        <f t="shared" si="1"/>
        <v>0.25918702922293824</v>
      </c>
    </row>
    <row r="16" spans="1:6">
      <c r="A16" s="7" t="s">
        <v>38</v>
      </c>
      <c r="B16" s="8">
        <v>123.3</v>
      </c>
      <c r="C16" s="9">
        <v>1498.6</v>
      </c>
      <c r="D16" s="24">
        <v>26.2</v>
      </c>
      <c r="E16" s="19">
        <f t="shared" si="0"/>
        <v>0.30292415315783405</v>
      </c>
      <c r="F16" s="30">
        <f t="shared" si="1"/>
        <v>0.28960550883089586</v>
      </c>
    </row>
    <row r="17" spans="1:6">
      <c r="A17" s="4" t="s">
        <v>39</v>
      </c>
      <c r="B17" s="5">
        <v>124.3</v>
      </c>
      <c r="C17" s="25">
        <v>1431</v>
      </c>
      <c r="D17" s="5">
        <v>208.6</v>
      </c>
      <c r="E17" s="31">
        <f t="shared" si="0"/>
        <v>0.31980706154445748</v>
      </c>
      <c r="F17" s="31">
        <f t="shared" si="1"/>
        <v>0.42935275080906143</v>
      </c>
    </row>
    <row r="18" spans="1:6">
      <c r="A18" s="7" t="s">
        <v>40</v>
      </c>
      <c r="B18" s="8">
        <v>126.8</v>
      </c>
      <c r="C18" s="9">
        <v>1482.3</v>
      </c>
      <c r="D18" s="8">
        <v>180.8</v>
      </c>
      <c r="E18" s="19">
        <f t="shared" si="0"/>
        <v>0.31494861225095461</v>
      </c>
      <c r="F18" s="19">
        <f t="shared" si="1"/>
        <v>0.40187376086362764</v>
      </c>
    </row>
    <row r="19" spans="1:6">
      <c r="A19" s="4" t="s">
        <v>41</v>
      </c>
      <c r="B19" s="5">
        <v>131.9</v>
      </c>
      <c r="C19" s="6">
        <v>1721.6</v>
      </c>
      <c r="D19" s="5">
        <v>112.9</v>
      </c>
      <c r="E19" s="18">
        <f t="shared" si="0"/>
        <v>0.28207792204537163</v>
      </c>
      <c r="F19" s="18">
        <f t="shared" si="1"/>
        <v>0.31753860712094412</v>
      </c>
    </row>
    <row r="20" spans="1:6">
      <c r="A20" s="7" t="s">
        <v>42</v>
      </c>
      <c r="B20" s="8">
        <v>123.3</v>
      </c>
      <c r="C20" s="9">
        <v>1840.8</v>
      </c>
      <c r="D20" s="8">
        <v>105.1</v>
      </c>
      <c r="E20" s="19">
        <f t="shared" si="0"/>
        <v>0.24661132981439049</v>
      </c>
      <c r="F20" s="19">
        <f t="shared" si="1"/>
        <v>0.27738198461622843</v>
      </c>
    </row>
    <row r="21" spans="1:6">
      <c r="A21" s="4" t="s">
        <v>43</v>
      </c>
      <c r="B21" s="5">
        <v>114.1</v>
      </c>
      <c r="C21" s="6">
        <v>1846.8</v>
      </c>
      <c r="D21" s="5">
        <v>140.6</v>
      </c>
      <c r="E21" s="18">
        <f t="shared" si="0"/>
        <v>0.22746905986716226</v>
      </c>
      <c r="F21" s="18">
        <f t="shared" si="1"/>
        <v>0.27863641333947359</v>
      </c>
    </row>
    <row r="22" spans="1:6">
      <c r="A22" s="7" t="s">
        <v>44</v>
      </c>
      <c r="B22" s="24">
        <v>31.5</v>
      </c>
      <c r="C22" s="24">
        <v>532.9</v>
      </c>
      <c r="D22" s="24">
        <v>48.3</v>
      </c>
      <c r="E22" s="30">
        <f t="shared" si="0"/>
        <v>0.21763131573529707</v>
      </c>
      <c r="F22" s="30">
        <f t="shared" si="1"/>
        <v>0.28386443839988923</v>
      </c>
    </row>
    <row r="23" spans="1:6">
      <c r="A23" s="4" t="s">
        <v>45</v>
      </c>
      <c r="B23" s="26">
        <v>94.6</v>
      </c>
      <c r="C23" s="25">
        <v>1669.6</v>
      </c>
      <c r="D23" s="26">
        <v>154.80000000000001</v>
      </c>
      <c r="E23" s="31">
        <f t="shared" si="0"/>
        <v>0.20861006311739236</v>
      </c>
      <c r="F23" s="31">
        <f t="shared" si="1"/>
        <v>0.27776538534897027</v>
      </c>
    </row>
    <row r="24" spans="1:6">
      <c r="A24" s="7" t="s">
        <v>46</v>
      </c>
      <c r="B24" s="8">
        <v>108.9</v>
      </c>
      <c r="C24" s="9">
        <v>1906.2</v>
      </c>
      <c r="D24" s="8">
        <v>152</v>
      </c>
      <c r="E24" s="19">
        <f t="shared" si="0"/>
        <v>0.21033714205968668</v>
      </c>
      <c r="F24" s="19">
        <f t="shared" si="1"/>
        <v>0.26672070596408448</v>
      </c>
    </row>
    <row r="25" spans="1:6">
      <c r="A25" s="4" t="s">
        <v>47</v>
      </c>
      <c r="B25" s="5">
        <v>106.1</v>
      </c>
      <c r="C25" s="6">
        <v>1745.9</v>
      </c>
      <c r="D25" s="5">
        <v>151.4</v>
      </c>
      <c r="E25" s="18">
        <f t="shared" si="0"/>
        <v>0.22374460540716351</v>
      </c>
      <c r="F25" s="18">
        <f t="shared" si="1"/>
        <v>0.28556184614494873</v>
      </c>
    </row>
    <row r="26" spans="1:6">
      <c r="A26" s="7" t="s">
        <v>48</v>
      </c>
      <c r="B26" s="8">
        <v>125.7</v>
      </c>
      <c r="C26" s="9">
        <v>1873.6</v>
      </c>
      <c r="D26" s="8">
        <v>136.5</v>
      </c>
      <c r="E26" s="19">
        <f t="shared" si="0"/>
        <v>0.24701023797876959</v>
      </c>
      <c r="F26" s="19">
        <f t="shared" si="1"/>
        <v>0.29304163937552341</v>
      </c>
    </row>
    <row r="27" spans="1:6">
      <c r="A27" s="4" t="s">
        <v>49</v>
      </c>
      <c r="B27" s="5">
        <v>112</v>
      </c>
      <c r="C27" s="6">
        <v>1488.1</v>
      </c>
      <c r="D27" s="5">
        <v>148.1</v>
      </c>
      <c r="E27" s="18">
        <f t="shared" si="0"/>
        <v>0.27710378640704209</v>
      </c>
      <c r="F27" s="18">
        <f t="shared" si="1"/>
        <v>0.34601756458845351</v>
      </c>
    </row>
    <row r="28" spans="1:6">
      <c r="A28" s="7" t="s">
        <v>50</v>
      </c>
      <c r="B28" s="8">
        <v>129.6</v>
      </c>
      <c r="C28" s="9">
        <v>1506.8</v>
      </c>
      <c r="D28" s="8">
        <v>279.60000000000002</v>
      </c>
      <c r="E28" s="19">
        <f t="shared" si="0"/>
        <v>0.31666928693482743</v>
      </c>
      <c r="F28" s="19">
        <f t="shared" si="1"/>
        <v>0.46515653310171884</v>
      </c>
    </row>
    <row r="29" spans="1:6">
      <c r="A29" s="4" t="s">
        <v>54</v>
      </c>
      <c r="B29" s="5">
        <v>133.9</v>
      </c>
      <c r="C29" s="6">
        <v>1522.1</v>
      </c>
      <c r="D29" s="5">
        <v>236.9</v>
      </c>
      <c r="E29" s="18">
        <f t="shared" si="0"/>
        <v>0.32388731941980747</v>
      </c>
      <c r="F29" s="18">
        <f t="shared" si="1"/>
        <v>0.4426056106694698</v>
      </c>
    </row>
    <row r="30" spans="1:6">
      <c r="A30" s="7" t="s">
        <v>55</v>
      </c>
      <c r="B30" s="8">
        <v>108.1</v>
      </c>
      <c r="C30" s="23">
        <v>1266.9000000000001</v>
      </c>
      <c r="D30" s="8">
        <v>223.4</v>
      </c>
      <c r="E30" s="29">
        <f t="shared" si="0"/>
        <v>0.31415206004889407</v>
      </c>
      <c r="F30" s="29">
        <f t="shared" si="1"/>
        <v>0.45393679396309472</v>
      </c>
    </row>
    <row r="31" spans="1:6">
      <c r="A31" s="4" t="s">
        <v>56</v>
      </c>
      <c r="B31" s="5">
        <v>140.5</v>
      </c>
      <c r="C31" s="6">
        <v>1744.7</v>
      </c>
      <c r="D31" s="5">
        <v>209.2</v>
      </c>
      <c r="E31" s="18">
        <f t="shared" si="0"/>
        <v>0.29649141128233703</v>
      </c>
      <c r="F31" s="18">
        <f t="shared" si="1"/>
        <v>0.38325586338875961</v>
      </c>
    </row>
    <row r="32" spans="1:6">
      <c r="A32" s="7" t="s">
        <v>57</v>
      </c>
      <c r="B32" s="8">
        <v>122.6</v>
      </c>
      <c r="C32" s="9">
        <v>1743</v>
      </c>
      <c r="D32" s="8">
        <v>122.6</v>
      </c>
      <c r="E32" s="19">
        <f t="shared" si="0"/>
        <v>0.25897010758398054</v>
      </c>
      <c r="F32" s="19">
        <f t="shared" si="1"/>
        <v>0.30136289958725332</v>
      </c>
    </row>
    <row r="33" spans="1:6">
      <c r="A33" s="4" t="s">
        <v>58</v>
      </c>
      <c r="B33" s="5">
        <v>116.6</v>
      </c>
      <c r="C33" s="6">
        <v>1862.9</v>
      </c>
      <c r="D33" s="5">
        <v>144.6</v>
      </c>
      <c r="E33" s="18">
        <f t="shared" si="0"/>
        <v>0.23044408322086354</v>
      </c>
      <c r="F33" s="18">
        <f t="shared" si="1"/>
        <v>0.282759785218474</v>
      </c>
    </row>
    <row r="34" spans="1:6">
      <c r="A34" s="7" t="s">
        <v>59</v>
      </c>
      <c r="B34" s="8">
        <v>105</v>
      </c>
      <c r="C34" s="9">
        <v>1806.5</v>
      </c>
      <c r="D34" s="8">
        <v>130.4</v>
      </c>
      <c r="E34" s="19">
        <f t="shared" si="0"/>
        <v>0.21399709965004116</v>
      </c>
      <c r="F34" s="19">
        <f t="shared" si="1"/>
        <v>0.26267873025939231</v>
      </c>
    </row>
    <row r="35" spans="1:6">
      <c r="A35" s="4" t="s">
        <v>60</v>
      </c>
      <c r="B35" s="5">
        <v>105.6</v>
      </c>
      <c r="C35" s="6">
        <v>1863.5</v>
      </c>
      <c r="D35" s="5">
        <v>152.6</v>
      </c>
      <c r="E35" s="18">
        <f t="shared" si="0"/>
        <v>0.20863687792136973</v>
      </c>
      <c r="F35" s="18">
        <f t="shared" si="1"/>
        <v>0.26727699469366806</v>
      </c>
    </row>
    <row r="36" spans="1:6">
      <c r="A36" s="7" t="s">
        <v>61</v>
      </c>
      <c r="B36" s="24">
        <v>60.2</v>
      </c>
      <c r="C36" s="27">
        <v>1061.3</v>
      </c>
      <c r="D36" s="24">
        <v>77.900000000000006</v>
      </c>
      <c r="E36" s="30">
        <f t="shared" si="0"/>
        <v>0.20884057542341622</v>
      </c>
      <c r="F36" s="30">
        <f t="shared" si="1"/>
        <v>0.25921918438551728</v>
      </c>
    </row>
    <row r="37" spans="1:6">
      <c r="A37" s="4" t="s">
        <v>62</v>
      </c>
      <c r="B37" s="24">
        <v>0</v>
      </c>
      <c r="C37" s="27">
        <v>0</v>
      </c>
      <c r="D37" s="24">
        <v>0</v>
      </c>
      <c r="E37" s="32" t="str">
        <f>IF(B37&gt;0, B37*3413/(C37*1030*0.9), "n/a")</f>
        <v>n/a</v>
      </c>
      <c r="F37" s="32" t="str">
        <f>IF(B37&gt;0, (B37*3413+D37*1000)/(C37*1030),"n/a")</f>
        <v>n/a</v>
      </c>
    </row>
    <row r="38" spans="1:6">
      <c r="A38" s="7" t="s">
        <v>63</v>
      </c>
      <c r="B38" s="8">
        <v>120.4</v>
      </c>
      <c r="C38" s="9">
        <v>1796.2</v>
      </c>
      <c r="D38" s="8">
        <v>111.4</v>
      </c>
      <c r="E38" s="19">
        <f t="shared" ref="E38:E52" si="2">IF(B38&gt;0, B38*3413/(C38*1030*0.9), "n/a")</f>
        <v>0.24679044950102619</v>
      </c>
      <c r="F38" s="19">
        <f t="shared" ref="F38:F52" si="3">IF(B38&gt;0, (B38*3413+D38*1000)/(C38*1030),"n/a")</f>
        <v>0.28232482165693917</v>
      </c>
    </row>
    <row r="39" spans="1:6">
      <c r="A39" s="4" t="s">
        <v>64</v>
      </c>
      <c r="B39" s="5">
        <v>120.1</v>
      </c>
      <c r="C39" s="6">
        <v>1672.4</v>
      </c>
      <c r="D39" s="5">
        <v>94.4</v>
      </c>
      <c r="E39" s="18">
        <f t="shared" si="2"/>
        <v>0.26439875307905208</v>
      </c>
      <c r="F39" s="18">
        <f t="shared" si="3"/>
        <v>0.29276065093360393</v>
      </c>
    </row>
    <row r="40" spans="1:6">
      <c r="A40" s="7" t="s">
        <v>65</v>
      </c>
      <c r="B40" s="8">
        <v>126.1</v>
      </c>
      <c r="C40" s="9">
        <v>1592</v>
      </c>
      <c r="D40" s="8">
        <v>164.1</v>
      </c>
      <c r="E40" s="19">
        <f t="shared" si="2"/>
        <v>0.29162756880410684</v>
      </c>
      <c r="F40" s="19">
        <f t="shared" si="3"/>
        <v>0.36254043274625558</v>
      </c>
    </row>
    <row r="41" spans="1:6">
      <c r="A41" s="4" t="s">
        <v>11</v>
      </c>
      <c r="B41" s="5">
        <v>131</v>
      </c>
      <c r="C41" s="6">
        <v>1620.6</v>
      </c>
      <c r="D41" s="5">
        <v>177.4</v>
      </c>
      <c r="E41" s="18">
        <f t="shared" si="2"/>
        <v>0.29761308056294095</v>
      </c>
      <c r="F41" s="18">
        <f t="shared" si="3"/>
        <v>0.37412908319943827</v>
      </c>
    </row>
    <row r="42" spans="1:6">
      <c r="A42" s="7" t="s">
        <v>12</v>
      </c>
      <c r="B42" s="8">
        <v>131.19999999999999</v>
      </c>
      <c r="C42" s="9">
        <v>1636.6</v>
      </c>
      <c r="D42" s="8">
        <v>164.1</v>
      </c>
      <c r="E42" s="19">
        <f t="shared" si="2"/>
        <v>0.29515343528648402</v>
      </c>
      <c r="F42" s="19">
        <f t="shared" si="3"/>
        <v>0.3629864898694784</v>
      </c>
    </row>
    <row r="43" spans="1:6">
      <c r="A43" s="4" t="s">
        <v>13</v>
      </c>
      <c r="B43" s="5">
        <v>134.19999999999999</v>
      </c>
      <c r="C43" s="6">
        <v>1786.7</v>
      </c>
      <c r="D43" s="5">
        <v>111.8</v>
      </c>
      <c r="E43" s="18">
        <f t="shared" si="2"/>
        <v>0.27653966509947131</v>
      </c>
      <c r="F43" s="18">
        <f t="shared" si="3"/>
        <v>0.30963663009475079</v>
      </c>
    </row>
    <row r="44" spans="1:6">
      <c r="A44" s="7" t="s">
        <v>14</v>
      </c>
      <c r="B44" s="8">
        <v>125.1</v>
      </c>
      <c r="C44" s="9">
        <v>1773.6</v>
      </c>
      <c r="D44" s="8">
        <v>115</v>
      </c>
      <c r="E44" s="19">
        <f t="shared" si="2"/>
        <v>0.25969176837412578</v>
      </c>
      <c r="F44" s="19">
        <f t="shared" si="3"/>
        <v>0.29667392522914288</v>
      </c>
    </row>
    <row r="45" spans="1:6">
      <c r="A45" s="4" t="s">
        <v>15</v>
      </c>
      <c r="B45" s="5">
        <v>106.9</v>
      </c>
      <c r="C45" s="6">
        <v>1701.8</v>
      </c>
      <c r="D45" s="5">
        <v>114</v>
      </c>
      <c r="E45" s="18">
        <f t="shared" si="2"/>
        <v>0.23127342925055683</v>
      </c>
      <c r="F45" s="18">
        <f t="shared" si="3"/>
        <v>0.27318287775251104</v>
      </c>
    </row>
    <row r="46" spans="1:6">
      <c r="A46" s="7" t="s">
        <v>16</v>
      </c>
      <c r="B46" s="8">
        <v>102.5</v>
      </c>
      <c r="C46" s="9">
        <v>1720.9</v>
      </c>
      <c r="D46" s="8">
        <v>130.1</v>
      </c>
      <c r="E46" s="19">
        <f t="shared" si="2"/>
        <v>0.21929300810525187</v>
      </c>
      <c r="F46" s="19">
        <f t="shared" si="3"/>
        <v>0.27076174298050187</v>
      </c>
    </row>
    <row r="47" spans="1:6">
      <c r="A47" s="4" t="s">
        <v>17</v>
      </c>
      <c r="B47" s="5">
        <v>85.5</v>
      </c>
      <c r="C47" s="6">
        <v>1435.4</v>
      </c>
      <c r="D47" s="5">
        <v>164.9</v>
      </c>
      <c r="E47" s="18">
        <f t="shared" si="2"/>
        <v>0.21930560271417188</v>
      </c>
      <c r="F47" s="18">
        <f t="shared" si="3"/>
        <v>0.30890986714572305</v>
      </c>
    </row>
    <row r="48" spans="1:6">
      <c r="A48" s="7" t="s">
        <v>18</v>
      </c>
      <c r="B48" s="8">
        <v>96.8</v>
      </c>
      <c r="C48" s="9">
        <v>1653.9</v>
      </c>
      <c r="D48" s="8">
        <v>174.9</v>
      </c>
      <c r="E48" s="19">
        <f t="shared" si="2"/>
        <v>0.21548778856395978</v>
      </c>
      <c r="F48" s="19">
        <f t="shared" si="3"/>
        <v>0.29660895664674902</v>
      </c>
    </row>
    <row r="49" spans="1:6">
      <c r="A49" s="4" t="s">
        <v>19</v>
      </c>
      <c r="B49" s="5">
        <v>99.9</v>
      </c>
      <c r="C49" s="6">
        <v>1718</v>
      </c>
      <c r="D49" s="5">
        <v>159.9</v>
      </c>
      <c r="E49" s="18">
        <f t="shared" si="2"/>
        <v>0.21409123274975417</v>
      </c>
      <c r="F49" s="18">
        <f t="shared" si="3"/>
        <v>0.28304457655661924</v>
      </c>
    </row>
    <row r="50" spans="1:6">
      <c r="A50" s="7" t="s">
        <v>20</v>
      </c>
      <c r="B50" s="8">
        <v>112.1</v>
      </c>
      <c r="C50" s="9">
        <v>1532.3</v>
      </c>
      <c r="D50" s="8">
        <v>145.4</v>
      </c>
      <c r="E50" s="19">
        <f t="shared" si="2"/>
        <v>0.26935085914448748</v>
      </c>
      <c r="F50" s="19">
        <f t="shared" si="3"/>
        <v>0.334542020403366</v>
      </c>
    </row>
    <row r="51" spans="1:6">
      <c r="A51" s="4" t="s">
        <v>21</v>
      </c>
      <c r="B51" s="5">
        <v>126.5</v>
      </c>
      <c r="C51" s="6">
        <v>1450.5</v>
      </c>
      <c r="D51" s="5">
        <v>141</v>
      </c>
      <c r="E51" s="18">
        <f t="shared" si="2"/>
        <v>0.32109189741141225</v>
      </c>
      <c r="F51" s="18">
        <f t="shared" si="3"/>
        <v>0.38335927015458343</v>
      </c>
    </row>
    <row r="52" spans="1:6" ht="15.75" thickBot="1">
      <c r="A52" s="7" t="s">
        <v>22</v>
      </c>
      <c r="B52" s="8">
        <v>140.6</v>
      </c>
      <c r="C52" s="9">
        <v>1772.3</v>
      </c>
      <c r="D52" s="8">
        <v>172.1</v>
      </c>
      <c r="E52" s="19">
        <f t="shared" si="2"/>
        <v>0.29208189481412417</v>
      </c>
      <c r="F52" s="19">
        <f t="shared" si="3"/>
        <v>0.35715084726171742</v>
      </c>
    </row>
    <row r="53" spans="1:6" ht="15.75" thickTop="1">
      <c r="A53" s="11" t="s">
        <v>23</v>
      </c>
      <c r="B53" s="12">
        <f>SUM(B5:B52)</f>
        <v>5302.5</v>
      </c>
      <c r="C53" s="12">
        <f>SUM(C5:C52)</f>
        <v>75976.299999999988</v>
      </c>
      <c r="D53" s="12">
        <f>SUM(D5:D52)</f>
        <v>6883.5999999999995</v>
      </c>
      <c r="E53" s="17">
        <f>B53*3413/(C53*1030*0.9)</f>
        <v>0.25695619431518602</v>
      </c>
      <c r="F53" s="17">
        <f t="shared" ref="F53" si="4">(B53*3413+D53*1000)/(C53*1030)</f>
        <v>0.31922362120359232</v>
      </c>
    </row>
    <row r="55" spans="1:6">
      <c r="B55" s="36" t="s">
        <v>66</v>
      </c>
      <c r="C55" s="33" t="s">
        <v>51</v>
      </c>
      <c r="D55" s="34" t="s">
        <v>52</v>
      </c>
      <c r="E55" s="35" t="s">
        <v>53</v>
      </c>
    </row>
  </sheetData>
  <mergeCells count="3">
    <mergeCell ref="A1:F1"/>
    <mergeCell ref="A2:F2"/>
    <mergeCell ref="A3:A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L13" sqref="L13"/>
    </sheetView>
  </sheetViews>
  <sheetFormatPr defaultRowHeight="15"/>
  <cols>
    <col min="1" max="6" width="16" customWidth="1"/>
    <col min="7" max="7" width="13.7109375" customWidth="1"/>
  </cols>
  <sheetData>
    <row r="1" spans="1:7" ht="16.5" thickTop="1" thickBot="1">
      <c r="A1" s="14" t="s">
        <v>24</v>
      </c>
      <c r="B1" s="14"/>
      <c r="C1" s="14"/>
      <c r="D1" s="14"/>
      <c r="E1" s="14"/>
      <c r="F1" s="14"/>
      <c r="G1" s="1"/>
    </row>
    <row r="2" spans="1:7" ht="15.75" thickTop="1">
      <c r="A2" s="13" t="s">
        <v>0</v>
      </c>
      <c r="B2" s="13"/>
      <c r="C2" s="13"/>
      <c r="D2" s="13"/>
      <c r="E2" s="13"/>
      <c r="F2" s="13"/>
      <c r="G2" s="13"/>
    </row>
    <row r="3" spans="1:7" ht="33">
      <c r="A3" s="15" t="s">
        <v>1</v>
      </c>
      <c r="B3" s="2" t="s">
        <v>2</v>
      </c>
      <c r="C3" s="2" t="s">
        <v>4</v>
      </c>
      <c r="D3" s="2" t="s">
        <v>6</v>
      </c>
      <c r="E3" s="2" t="s">
        <v>8</v>
      </c>
      <c r="F3" s="2" t="s">
        <v>10</v>
      </c>
      <c r="G3" s="2" t="s">
        <v>25</v>
      </c>
    </row>
    <row r="4" spans="1:7" ht="15.75" thickBot="1">
      <c r="A4" s="16"/>
      <c r="B4" s="3" t="s">
        <v>3</v>
      </c>
      <c r="C4" s="3" t="s">
        <v>5</v>
      </c>
      <c r="D4" s="3" t="s">
        <v>7</v>
      </c>
      <c r="E4" s="3" t="s">
        <v>9</v>
      </c>
      <c r="F4" s="3" t="s">
        <v>9</v>
      </c>
      <c r="G4" s="3" t="s">
        <v>26</v>
      </c>
    </row>
    <row r="5" spans="1:7" ht="15.75" thickTop="1">
      <c r="A5" s="4" t="s">
        <v>11</v>
      </c>
      <c r="B5" s="5">
        <v>131</v>
      </c>
      <c r="C5" s="6">
        <v>1620.6</v>
      </c>
      <c r="D5" s="5">
        <v>177.4</v>
      </c>
      <c r="E5" s="18">
        <f>B5*3413/(C5*1030)</f>
        <v>0.26785177250664682</v>
      </c>
      <c r="F5" s="18">
        <f>(B5*3413+D5*1000)/(C5*1030)</f>
        <v>0.37412908319943827</v>
      </c>
      <c r="G5" s="20">
        <v>30.445399999999999</v>
      </c>
    </row>
    <row r="6" spans="1:7">
      <c r="A6" s="7" t="s">
        <v>12</v>
      </c>
      <c r="B6" s="8">
        <v>131.19999999999999</v>
      </c>
      <c r="C6" s="9">
        <v>1636.6</v>
      </c>
      <c r="D6" s="8">
        <v>164.1</v>
      </c>
      <c r="E6" s="19">
        <f t="shared" ref="E6:E16" si="0">B6*3413/(C6*1030)</f>
        <v>0.26563809175783559</v>
      </c>
      <c r="F6" s="19">
        <f t="shared" ref="F6:F17" si="1">(B6*3413+D6*1000)/(C6*1030)</f>
        <v>0.3629864898694784</v>
      </c>
      <c r="G6" s="21">
        <v>31.990300000000001</v>
      </c>
    </row>
    <row r="7" spans="1:7">
      <c r="A7" s="4" t="s">
        <v>13</v>
      </c>
      <c r="B7" s="5">
        <v>134.19999999999999</v>
      </c>
      <c r="C7" s="6">
        <v>1786.7</v>
      </c>
      <c r="D7" s="5">
        <v>111.8</v>
      </c>
      <c r="E7" s="18">
        <f t="shared" si="0"/>
        <v>0.2488856985895242</v>
      </c>
      <c r="F7" s="18">
        <f t="shared" si="1"/>
        <v>0.30963663009475079</v>
      </c>
      <c r="G7" s="20">
        <v>46.938800000000001</v>
      </c>
    </row>
    <row r="8" spans="1:7">
      <c r="A8" s="7" t="s">
        <v>14</v>
      </c>
      <c r="B8" s="8">
        <v>125.1</v>
      </c>
      <c r="C8" s="9">
        <v>1773.6</v>
      </c>
      <c r="D8" s="8">
        <v>115</v>
      </c>
      <c r="E8" s="19">
        <f t="shared" si="0"/>
        <v>0.23372259153671321</v>
      </c>
      <c r="F8" s="19">
        <f t="shared" si="1"/>
        <v>0.29667392522914288</v>
      </c>
      <c r="G8" s="21">
        <v>45.658099999999997</v>
      </c>
    </row>
    <row r="9" spans="1:7">
      <c r="A9" s="4" t="s">
        <v>15</v>
      </c>
      <c r="B9" s="5">
        <v>106.9</v>
      </c>
      <c r="C9" s="6">
        <v>1701.8</v>
      </c>
      <c r="D9" s="5">
        <v>114</v>
      </c>
      <c r="E9" s="18">
        <f t="shared" si="0"/>
        <v>0.20814608632550116</v>
      </c>
      <c r="F9" s="18">
        <f t="shared" si="1"/>
        <v>0.27318287775251104</v>
      </c>
      <c r="G9" s="20">
        <v>63.397799999999997</v>
      </c>
    </row>
    <row r="10" spans="1:7">
      <c r="A10" s="7" t="s">
        <v>16</v>
      </c>
      <c r="B10" s="8">
        <v>102.5</v>
      </c>
      <c r="C10" s="9">
        <v>1720.9</v>
      </c>
      <c r="D10" s="8">
        <v>130.1</v>
      </c>
      <c r="E10" s="19">
        <f t="shared" si="0"/>
        <v>0.19736370729472669</v>
      </c>
      <c r="F10" s="19">
        <f t="shared" si="1"/>
        <v>0.27076174298050187</v>
      </c>
      <c r="G10" s="21">
        <v>68.654200000000003</v>
      </c>
    </row>
    <row r="11" spans="1:7">
      <c r="A11" s="4" t="s">
        <v>17</v>
      </c>
      <c r="B11" s="5">
        <v>85.5</v>
      </c>
      <c r="C11" s="6">
        <v>1435.4</v>
      </c>
      <c r="D11" s="5">
        <v>164.9</v>
      </c>
      <c r="E11" s="18">
        <f t="shared" si="0"/>
        <v>0.19737504244275469</v>
      </c>
      <c r="F11" s="18">
        <f t="shared" si="1"/>
        <v>0.30890986714572305</v>
      </c>
      <c r="G11" s="20">
        <v>74.5715</v>
      </c>
    </row>
    <row r="12" spans="1:7">
      <c r="A12" s="7" t="s">
        <v>18</v>
      </c>
      <c r="B12" s="8">
        <v>96.8</v>
      </c>
      <c r="C12" s="9">
        <v>1653.9</v>
      </c>
      <c r="D12" s="8">
        <v>174.9</v>
      </c>
      <c r="E12" s="19">
        <f t="shared" si="0"/>
        <v>0.19393900970756381</v>
      </c>
      <c r="F12" s="19">
        <f t="shared" si="1"/>
        <v>0.29660895664674902</v>
      </c>
      <c r="G12" s="21">
        <v>70.288899999999998</v>
      </c>
    </row>
    <row r="13" spans="1:7">
      <c r="A13" s="4" t="s">
        <v>19</v>
      </c>
      <c r="B13" s="5">
        <v>99.9</v>
      </c>
      <c r="C13" s="6">
        <v>1718</v>
      </c>
      <c r="D13" s="5">
        <v>159.9</v>
      </c>
      <c r="E13" s="18">
        <f t="shared" si="0"/>
        <v>0.19268210947477876</v>
      </c>
      <c r="F13" s="18">
        <f t="shared" si="1"/>
        <v>0.28304457655661924</v>
      </c>
      <c r="G13" s="20">
        <v>61.605800000000002</v>
      </c>
    </row>
    <row r="14" spans="1:7">
      <c r="A14" s="7" t="s">
        <v>20</v>
      </c>
      <c r="B14" s="8">
        <v>112.1</v>
      </c>
      <c r="C14" s="9">
        <v>1532.3</v>
      </c>
      <c r="D14" s="8">
        <v>145.4</v>
      </c>
      <c r="E14" s="19">
        <f t="shared" si="0"/>
        <v>0.24241577323003871</v>
      </c>
      <c r="F14" s="19">
        <f t="shared" si="1"/>
        <v>0.334542020403366</v>
      </c>
      <c r="G14" s="21">
        <v>52.870899999999999</v>
      </c>
    </row>
    <row r="15" spans="1:7">
      <c r="A15" s="4" t="s">
        <v>21</v>
      </c>
      <c r="B15" s="5">
        <v>126.5</v>
      </c>
      <c r="C15" s="6">
        <v>1450.5</v>
      </c>
      <c r="D15" s="5">
        <v>141</v>
      </c>
      <c r="E15" s="18">
        <f t="shared" si="0"/>
        <v>0.28898270767027107</v>
      </c>
      <c r="F15" s="18">
        <f t="shared" si="1"/>
        <v>0.38335927015458343</v>
      </c>
      <c r="G15" s="20">
        <v>38.845999999999997</v>
      </c>
    </row>
    <row r="16" spans="1:7" ht="15.75" thickBot="1">
      <c r="A16" s="7" t="s">
        <v>22</v>
      </c>
      <c r="B16" s="8">
        <v>140.6</v>
      </c>
      <c r="C16" s="9">
        <v>1772.3</v>
      </c>
      <c r="D16" s="8">
        <v>172.1</v>
      </c>
      <c r="E16" s="19">
        <f t="shared" si="0"/>
        <v>0.26287370533271176</v>
      </c>
      <c r="F16" s="19">
        <f t="shared" si="1"/>
        <v>0.35715084726171742</v>
      </c>
      <c r="G16" s="21">
        <v>35.9876</v>
      </c>
    </row>
    <row r="17" spans="1:7" ht="15.75" thickTop="1">
      <c r="A17" s="11" t="s">
        <v>23</v>
      </c>
      <c r="B17" s="12">
        <f>SUM(B5:B16)</f>
        <v>1392.2999999999997</v>
      </c>
      <c r="C17" s="12">
        <f>SUM(C5:C16)</f>
        <v>19802.599999999999</v>
      </c>
      <c r="D17" s="12">
        <f>SUM(D5:D16)</f>
        <v>1770.6000000000001</v>
      </c>
      <c r="E17" s="17">
        <f>B17*3413/(C17*1030*0.9)</f>
        <v>0.25886132045620369</v>
      </c>
      <c r="F17" s="17">
        <f t="shared" si="1"/>
        <v>0.31978344218602656</v>
      </c>
      <c r="G17" s="17"/>
    </row>
  </sheetData>
  <mergeCells count="3">
    <mergeCell ref="A1:F1"/>
    <mergeCell ref="A2:G2"/>
    <mergeCell ref="A3:A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Data</vt:lpstr>
      <vt:lpstr>2012 Data For Eff Curve Fit</vt:lpstr>
    </vt:vector>
  </TitlesOfParts>
  <Company>CDH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Walburger</dc:creator>
  <cp:lastModifiedBy>Adam Walburger</cp:lastModifiedBy>
  <dcterms:created xsi:type="dcterms:W3CDTF">2013-01-10T18:52:53Z</dcterms:created>
  <dcterms:modified xsi:type="dcterms:W3CDTF">2013-01-10T20:40:16Z</dcterms:modified>
</cp:coreProperties>
</file>